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Sheet1" sheetId="1" r:id="rId1"/>
  </sheets>
  <definedNames>
    <definedName name="_xlnm.Print_Area" localSheetId="0">Sheet1!$A$2:$L$149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8" i="1" l="1"/>
  <c r="K125" i="1"/>
  <c r="L133" i="1" s="1"/>
  <c r="L137" i="1" s="1"/>
  <c r="K60" i="1"/>
  <c r="L34" i="1"/>
  <c r="L17" i="1"/>
  <c r="L22" i="1" s="1"/>
  <c r="L48" i="1"/>
  <c r="K48" i="1"/>
  <c r="L28" i="1"/>
  <c r="K28" i="1"/>
  <c r="K22" i="1"/>
  <c r="L60" i="1"/>
  <c r="K75" i="1"/>
  <c r="L86" i="1"/>
  <c r="K86" i="1"/>
  <c r="I34" i="1"/>
  <c r="I38" i="1" s="1"/>
  <c r="I48" i="1"/>
  <c r="H48" i="1"/>
  <c r="K38" i="1"/>
  <c r="I28" i="1"/>
  <c r="H28" i="1"/>
  <c r="I22" i="1"/>
  <c r="H22" i="1"/>
  <c r="I73" i="1"/>
  <c r="I75" i="1" s="1"/>
  <c r="H34" i="1"/>
  <c r="H38" i="1" s="1"/>
  <c r="L73" i="1"/>
  <c r="L75" i="1" s="1"/>
  <c r="L35" i="1"/>
  <c r="I133" i="1"/>
  <c r="I137" i="1" s="1"/>
  <c r="H60" i="1"/>
  <c r="I60" i="1"/>
  <c r="I86" i="1"/>
  <c r="H75" i="1"/>
  <c r="L88" i="1" l="1"/>
  <c r="L62" i="1"/>
  <c r="L38" i="1"/>
  <c r="L50" i="1" s="1"/>
  <c r="L52" i="1" s="1"/>
  <c r="K88" i="1"/>
  <c r="K50" i="1"/>
  <c r="I62" i="1"/>
  <c r="I88" i="1"/>
  <c r="I50" i="1"/>
  <c r="H50" i="1"/>
  <c r="H86" i="1"/>
  <c r="H88" i="1" s="1"/>
  <c r="L91" i="1" l="1"/>
  <c r="L94" i="1" s="1"/>
  <c r="L146" i="1" s="1"/>
  <c r="I52" i="1"/>
  <c r="I91" i="1" s="1"/>
  <c r="I94" i="1" l="1"/>
  <c r="I146" i="1" l="1"/>
  <c r="I98" i="1"/>
  <c r="I142" i="1"/>
  <c r="L148" i="1"/>
  <c r="I148" i="1" l="1"/>
</calcChain>
</file>

<file path=xl/sharedStrings.xml><?xml version="1.0" encoding="utf-8"?>
<sst xmlns="http://schemas.openxmlformats.org/spreadsheetml/2006/main" count="105" uniqueCount="90">
  <si>
    <t>Mothers'  Union Newcastle Diocese</t>
  </si>
  <si>
    <t>Expenditure</t>
  </si>
  <si>
    <t>Income</t>
  </si>
  <si>
    <t>Freemasons</t>
  </si>
  <si>
    <t>Make a Mothers Day</t>
  </si>
  <si>
    <t>General Fundraising &amp; Donations for Projects</t>
  </si>
  <si>
    <t>Donations and their Application</t>
  </si>
  <si>
    <t>Diocesan Fund</t>
  </si>
  <si>
    <t>Organisational Running Expenses</t>
  </si>
  <si>
    <t>At National Level</t>
  </si>
  <si>
    <t>Conference</t>
  </si>
  <si>
    <t>Local</t>
  </si>
  <si>
    <t>Retreat at Shepherds Dene</t>
  </si>
  <si>
    <t xml:space="preserve">International Gathering </t>
  </si>
  <si>
    <t>Administration Costs</t>
  </si>
  <si>
    <t>Mileage Re-imbursement</t>
  </si>
  <si>
    <t xml:space="preserve">Printing, Stationery and Postages </t>
  </si>
  <si>
    <t>Travel and Accomodation (Speakers &amp; Officials)</t>
  </si>
  <si>
    <t>Periodical Journals</t>
  </si>
  <si>
    <t>Room Hire for Meetings</t>
  </si>
  <si>
    <t>Insurances</t>
  </si>
  <si>
    <t>Independent Examination of Accounts</t>
  </si>
  <si>
    <t>Officals Retirement Gifts</t>
  </si>
  <si>
    <t>Meetings and Gatherings</t>
  </si>
  <si>
    <t>Tributes to Mary Sumner House - National Capitation</t>
  </si>
  <si>
    <t>Gift Aid Reclaimed</t>
  </si>
  <si>
    <t>Presidents Meeting at Waddow</t>
  </si>
  <si>
    <t>Reserve fund at the start of year</t>
  </si>
  <si>
    <t>Emergency Hospital Bags</t>
  </si>
  <si>
    <t>Summer of Hope</t>
  </si>
  <si>
    <t>Investment Interest Received</t>
  </si>
  <si>
    <t>Computer and IT Costs</t>
  </si>
  <si>
    <t>DRAFT</t>
  </si>
  <si>
    <t>Fixed Assets</t>
  </si>
  <si>
    <t>Current Assets</t>
  </si>
  <si>
    <t>Barclays Community Account</t>
  </si>
  <si>
    <t>Barclays Deposit account</t>
  </si>
  <si>
    <t>CCLA Investment Management Account</t>
  </si>
  <si>
    <t>Net Current Assets</t>
  </si>
  <si>
    <t>Less</t>
  </si>
  <si>
    <t>Creditors: amounts falling due within one year</t>
  </si>
  <si>
    <t>Charity Funds</t>
  </si>
  <si>
    <t>Opening Accumulated Funds</t>
  </si>
  <si>
    <t xml:space="preserve">Surplus / (Deficit) </t>
  </si>
  <si>
    <t>Total Charity Funds</t>
  </si>
  <si>
    <t>£</t>
  </si>
  <si>
    <t>DRAFT - Statement of Financial Activities</t>
  </si>
  <si>
    <t>2023 YTD</t>
  </si>
  <si>
    <t>Draft Balance Sheet</t>
  </si>
  <si>
    <t>Paypal Giving Account</t>
  </si>
  <si>
    <t>Retained Earnings</t>
  </si>
  <si>
    <t>Action and Outreach</t>
  </si>
  <si>
    <t>AFIA</t>
  </si>
  <si>
    <t>Moulton Trust</t>
  </si>
  <si>
    <t>St Hilda's Trust</t>
  </si>
  <si>
    <t>Lady Grey Trust</t>
  </si>
  <si>
    <t>Refuge</t>
  </si>
  <si>
    <t>General Donations</t>
  </si>
  <si>
    <t>Catherine Cookson Trust</t>
  </si>
  <si>
    <t>General Expenditure</t>
  </si>
  <si>
    <t>Haven Holidays</t>
  </si>
  <si>
    <t>Rev Sheila Auld Bus Trip</t>
  </si>
  <si>
    <t>Parkdene Holidays</t>
  </si>
  <si>
    <t>Holiday Extras</t>
  </si>
  <si>
    <t xml:space="preserve">Mary Sumner House </t>
  </si>
  <si>
    <t>Literacy Fund</t>
  </si>
  <si>
    <t>Other Projects</t>
  </si>
  <si>
    <t>Overseas Relief</t>
  </si>
  <si>
    <t>General Appeal</t>
  </si>
  <si>
    <t>Sensory Room Fund</t>
  </si>
  <si>
    <t>Peoples Kitchen</t>
  </si>
  <si>
    <t>MSH Charities</t>
  </si>
  <si>
    <t>2024 YTD</t>
  </si>
  <si>
    <t>Reserve fund at the end of period</t>
  </si>
  <si>
    <t>Benwell Support Project</t>
  </si>
  <si>
    <t>Cathedral Kneelers</t>
  </si>
  <si>
    <t>Tributes Received in Cash</t>
  </si>
  <si>
    <t>Tributes Received through DD Scheme</t>
  </si>
  <si>
    <t>APCS / DBS Fees</t>
  </si>
  <si>
    <t>Annual Capitation to MSH</t>
  </si>
  <si>
    <t>Raffles at meetings</t>
  </si>
  <si>
    <t>Sales of MSH Merchandise</t>
  </si>
  <si>
    <t>Sub Total of Charitable Works</t>
  </si>
  <si>
    <t>Net Tributes retained for Diocese</t>
  </si>
  <si>
    <t>Excess/(Deficit) of Charitable income over expenditure</t>
  </si>
  <si>
    <t>Operating Costs</t>
  </si>
  <si>
    <t>Operating  Surplus / (Deficiency) for Period</t>
  </si>
  <si>
    <t>Provincial Levy</t>
  </si>
  <si>
    <t>As at 4th September 2024</t>
  </si>
  <si>
    <t>Period Ended 4th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</si>
</sst>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(#,##0\);_-* &quot;-&quot;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1" applyNumberFormat="1" applyFont="1"/>
    <xf numFmtId="0" fontId="5" fillId="0" borderId="0" xfId="0" applyFont="1"/>
    <xf numFmtId="43" fontId="0" fillId="0" borderId="0" xfId="1" applyFont="1"/>
    <xf numFmtId="165" fontId="0" fillId="0" borderId="2" xfId="1" applyNumberFormat="1" applyFont="1" applyBorder="1"/>
    <xf numFmtId="165" fontId="0" fillId="0" borderId="0" xfId="0" applyNumberFormat="1"/>
    <xf numFmtId="165" fontId="2" fillId="0" borderId="0" xfId="1" applyNumberFormat="1" applyFont="1"/>
    <xf numFmtId="165" fontId="2" fillId="0" borderId="3" xfId="1" applyNumberFormat="1" applyFont="1" applyBorder="1"/>
    <xf numFmtId="43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5" fontId="0" fillId="0" borderId="0" xfId="1" applyNumberFormat="1" applyFont="1" applyBorder="1"/>
    <xf numFmtId="0" fontId="0" fillId="0" borderId="2" xfId="0" applyBorder="1"/>
    <xf numFmtId="1" fontId="0" fillId="0" borderId="0" xfId="0" applyNumberFormat="1" applyAlignment="1">
      <alignment horizontal="right" indent="2"/>
    </xf>
    <xf numFmtId="0" fontId="0" fillId="0" borderId="0" xfId="0" applyFill="1"/>
    <xf numFmtId="165" fontId="0" fillId="0" borderId="2" xfId="0" applyNumberFormat="1" applyBorder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 indent="2"/>
    </xf>
    <xf numFmtId="165" fontId="0" fillId="0" borderId="0" xfId="1" applyNumberFormat="1" applyFont="1" applyFill="1"/>
    <xf numFmtId="165" fontId="2" fillId="0" borderId="0" xfId="1" applyNumberFormat="1" applyFont="1" applyAlignment="1">
      <alignment horizontal="right" indent="2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 applyAlignment="1">
      <alignment horizontal="right" indent="2"/>
    </xf>
    <xf numFmtId="165" fontId="2" fillId="0" borderId="1" xfId="1" applyNumberFormat="1" applyFont="1" applyBorder="1" applyAlignment="1">
      <alignment horizontal="right" indent="2"/>
    </xf>
    <xf numFmtId="165" fontId="2" fillId="0" borderId="0" xfId="1" applyNumberFormat="1" applyFont="1" applyBorder="1" applyAlignment="1">
      <alignment horizontal="right" indent="2"/>
    </xf>
    <xf numFmtId="165" fontId="2" fillId="0" borderId="1" xfId="1" applyNumberFormat="1" applyFont="1" applyFill="1" applyBorder="1" applyAlignment="1">
      <alignment horizontal="right" indent="2"/>
    </xf>
    <xf numFmtId="165" fontId="2" fillId="0" borderId="0" xfId="1" applyNumberFormat="1" applyFont="1" applyFill="1" applyBorder="1" applyAlignment="1">
      <alignment horizontal="right" indent="2"/>
    </xf>
    <xf numFmtId="165" fontId="0" fillId="0" borderId="2" xfId="1" applyNumberFormat="1" applyFont="1" applyFill="1" applyBorder="1" applyAlignment="1">
      <alignment horizontal="right" indent="2"/>
    </xf>
    <xf numFmtId="165" fontId="2" fillId="0" borderId="0" xfId="1" applyNumberFormat="1" applyFont="1" applyFill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tabSelected="1" topLeftCell="B2" zoomScaleNormal="100" workbookViewId="0">
      <pane xSplit="6" ySplit="7" topLeftCell="H9" activePane="bottomRight" state="frozen"/>
      <selection activeCell="B2" sqref="B2"/>
      <selection pane="topRight" activeCell="H2" sqref="H2"/>
      <selection pane="bottomLeft" activeCell="B9" sqref="B9"/>
      <selection pane="bottomRight" activeCell="L99" sqref="L99"/>
    </sheetView>
  </sheetViews>
  <sheetFormatPr defaultRowHeight="15" x14ac:dyDescent="0.25"/>
  <cols>
    <col min="1" max="1" width="3.85546875" hidden="1" customWidth="1"/>
    <col min="2" max="2" width="4.7109375" customWidth="1"/>
    <col min="3" max="3" width="6.7109375" customWidth="1"/>
    <col min="4" max="4" width="4.7109375" customWidth="1"/>
    <col min="6" max="6" width="11.5703125" customWidth="1"/>
    <col min="7" max="7" width="2.85546875" customWidth="1"/>
    <col min="8" max="9" width="15.140625" customWidth="1"/>
    <col min="10" max="10" width="4" customWidth="1"/>
    <col min="11" max="12" width="15.140625" customWidth="1"/>
    <col min="13" max="13" width="1.42578125" customWidth="1"/>
    <col min="14" max="14" width="4.140625" hidden="1" customWidth="1"/>
    <col min="16" max="16" width="16.7109375" bestFit="1" customWidth="1"/>
  </cols>
  <sheetData>
    <row r="1" spans="1:13" ht="18" hidden="1" x14ac:dyDescent="0.35">
      <c r="H1" s="14" t="s">
        <v>32</v>
      </c>
    </row>
    <row r="2" spans="1:13" ht="18" x14ac:dyDescent="0.3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8" x14ac:dyDescent="0.3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ht="18" x14ac:dyDescent="0.35">
      <c r="A4" s="34" t="s">
        <v>89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3" ht="18" x14ac:dyDescent="0.35">
      <c r="H5" s="34" t="s">
        <v>72</v>
      </c>
      <c r="I5" s="34"/>
      <c r="J5" s="13"/>
      <c r="K5" s="34" t="s">
        <v>47</v>
      </c>
      <c r="L5" s="34"/>
    </row>
    <row r="6" spans="1:13" ht="14.45" x14ac:dyDescent="0.3">
      <c r="H6" s="2" t="s">
        <v>1</v>
      </c>
      <c r="I6" s="2" t="s">
        <v>2</v>
      </c>
      <c r="K6" s="2" t="s">
        <v>1</v>
      </c>
      <c r="L6" s="2" t="s">
        <v>2</v>
      </c>
    </row>
    <row r="7" spans="1:13" x14ac:dyDescent="0.25">
      <c r="H7" s="12" t="s">
        <v>45</v>
      </c>
      <c r="I7" s="12" t="s">
        <v>45</v>
      </c>
      <c r="K7" s="12" t="s">
        <v>45</v>
      </c>
      <c r="L7" s="12" t="s">
        <v>45</v>
      </c>
    </row>
    <row r="8" spans="1:13" ht="14.45" hidden="1" x14ac:dyDescent="0.3">
      <c r="H8" s="12"/>
      <c r="I8" s="12"/>
      <c r="K8" s="12"/>
      <c r="L8" s="12"/>
    </row>
    <row r="9" spans="1:13" ht="14.45" x14ac:dyDescent="0.3">
      <c r="K9" s="20"/>
      <c r="L9" s="20"/>
    </row>
    <row r="10" spans="1:13" ht="14.45" x14ac:dyDescent="0.3">
      <c r="B10" s="1" t="s">
        <v>51</v>
      </c>
      <c r="K10" s="20"/>
      <c r="L10" s="20"/>
    </row>
    <row r="11" spans="1:13" ht="14.45" x14ac:dyDescent="0.3">
      <c r="B11" s="1"/>
      <c r="C11" s="1" t="s">
        <v>6</v>
      </c>
      <c r="H11" s="17"/>
      <c r="I11" s="17"/>
      <c r="K11" s="20"/>
      <c r="L11" s="20"/>
      <c r="M11" s="18"/>
    </row>
    <row r="12" spans="1:13" ht="14.45" x14ac:dyDescent="0.3">
      <c r="B12" s="1"/>
      <c r="D12" t="s">
        <v>52</v>
      </c>
      <c r="H12" s="17"/>
      <c r="I12" s="17"/>
      <c r="J12" s="18"/>
      <c r="K12" s="20"/>
      <c r="L12" s="20"/>
      <c r="M12" s="18"/>
    </row>
    <row r="13" spans="1:13" ht="14.45" x14ac:dyDescent="0.3">
      <c r="E13" t="s">
        <v>53</v>
      </c>
      <c r="H13" s="22"/>
      <c r="I13" s="22">
        <v>5000</v>
      </c>
      <c r="J13" s="23"/>
      <c r="K13" s="21"/>
      <c r="L13" s="21">
        <v>5000</v>
      </c>
      <c r="M13" s="18"/>
    </row>
    <row r="14" spans="1:13" ht="14.45" x14ac:dyDescent="0.3">
      <c r="E14" t="s">
        <v>54</v>
      </c>
      <c r="H14" s="22"/>
      <c r="I14" s="22">
        <v>5000</v>
      </c>
      <c r="J14" s="23"/>
      <c r="K14" s="21"/>
      <c r="L14" s="21">
        <v>4000</v>
      </c>
      <c r="M14" s="18"/>
    </row>
    <row r="15" spans="1:13" ht="14.45" x14ac:dyDescent="0.3">
      <c r="E15" t="s">
        <v>55</v>
      </c>
      <c r="H15" s="22"/>
      <c r="I15" s="22"/>
      <c r="J15" s="23"/>
      <c r="K15" s="21"/>
      <c r="L15" s="21">
        <v>500</v>
      </c>
      <c r="M15" s="18"/>
    </row>
    <row r="16" spans="1:13" ht="14.45" x14ac:dyDescent="0.3">
      <c r="E16" t="s">
        <v>3</v>
      </c>
      <c r="H16" s="22"/>
      <c r="I16" s="22"/>
      <c r="J16" s="23"/>
      <c r="K16" s="21"/>
      <c r="L16" s="21">
        <v>1500</v>
      </c>
      <c r="M16" s="18"/>
    </row>
    <row r="17" spans="4:13" ht="14.45" x14ac:dyDescent="0.3">
      <c r="E17" t="s">
        <v>57</v>
      </c>
      <c r="H17" s="22"/>
      <c r="I17" s="22">
        <v>2587.65</v>
      </c>
      <c r="J17" s="23"/>
      <c r="K17" s="21">
        <v>27.83</v>
      </c>
      <c r="L17" s="21">
        <f>140+2259.51</f>
        <v>2399.5100000000002</v>
      </c>
      <c r="M17" s="18"/>
    </row>
    <row r="18" spans="4:13" ht="14.45" x14ac:dyDescent="0.3">
      <c r="E18" t="s">
        <v>61</v>
      </c>
      <c r="H18" s="22"/>
      <c r="I18" s="22"/>
      <c r="J18" s="23"/>
      <c r="K18" s="21"/>
      <c r="L18" s="21"/>
      <c r="M18" s="18"/>
    </row>
    <row r="19" spans="4:13" ht="14.45" x14ac:dyDescent="0.3">
      <c r="E19" t="s">
        <v>60</v>
      </c>
      <c r="H19" s="22">
        <v>2318</v>
      </c>
      <c r="I19" s="22"/>
      <c r="J19" s="23"/>
      <c r="K19" s="21">
        <v>2408</v>
      </c>
      <c r="L19" s="21"/>
      <c r="M19" s="18"/>
    </row>
    <row r="20" spans="4:13" ht="14.45" x14ac:dyDescent="0.3">
      <c r="E20" t="s">
        <v>62</v>
      </c>
      <c r="H20" s="22">
        <v>2075</v>
      </c>
      <c r="I20" s="22"/>
      <c r="J20" s="23"/>
      <c r="K20" s="21">
        <v>5300</v>
      </c>
      <c r="L20" s="21"/>
      <c r="M20" s="18"/>
    </row>
    <row r="21" spans="4:13" ht="14.45" x14ac:dyDescent="0.3">
      <c r="E21" t="s">
        <v>63</v>
      </c>
      <c r="H21" s="22"/>
      <c r="I21" s="22"/>
      <c r="J21" s="23"/>
      <c r="K21" s="21">
        <v>228.63</v>
      </c>
      <c r="L21" s="21"/>
      <c r="M21" s="18"/>
    </row>
    <row r="22" spans="4:13" ht="14.45" x14ac:dyDescent="0.3">
      <c r="H22" s="24">
        <f>SUM(H13:H21)</f>
        <v>4393</v>
      </c>
      <c r="I22" s="24">
        <f t="shared" ref="I22" si="0">SUM(I13:I21)</f>
        <v>12587.65</v>
      </c>
      <c r="J22" s="23"/>
      <c r="K22" s="24">
        <f>SUM(K13:K21)</f>
        <v>7964.46</v>
      </c>
      <c r="L22" s="24">
        <f t="shared" ref="L22" si="1">SUM(L13:L21)</f>
        <v>13399.51</v>
      </c>
      <c r="M22" s="18"/>
    </row>
    <row r="23" spans="4:13" ht="14.45" x14ac:dyDescent="0.3">
      <c r="D23" t="s">
        <v>56</v>
      </c>
      <c r="H23" s="22"/>
      <c r="I23" s="22"/>
      <c r="J23" s="23"/>
      <c r="K23" s="21"/>
      <c r="L23" s="21"/>
      <c r="M23" s="18"/>
    </row>
    <row r="24" spans="4:13" ht="14.45" x14ac:dyDescent="0.3">
      <c r="E24" t="s">
        <v>58</v>
      </c>
      <c r="H24" s="22"/>
      <c r="I24" s="22"/>
      <c r="J24" s="23"/>
      <c r="K24" s="21"/>
      <c r="L24" s="21"/>
      <c r="M24" s="18"/>
    </row>
    <row r="25" spans="4:13" ht="14.45" x14ac:dyDescent="0.3">
      <c r="E25" t="s">
        <v>3</v>
      </c>
      <c r="H25" s="22"/>
      <c r="I25" s="22"/>
      <c r="J25" s="23"/>
      <c r="K25" s="21"/>
      <c r="L25" s="21"/>
      <c r="M25" s="18"/>
    </row>
    <row r="26" spans="4:13" ht="14.45" x14ac:dyDescent="0.3">
      <c r="E26" t="s">
        <v>59</v>
      </c>
      <c r="H26" s="22">
        <v>1206.31</v>
      </c>
      <c r="I26" s="22"/>
      <c r="J26" s="23"/>
      <c r="K26" s="21">
        <v>610.27</v>
      </c>
      <c r="L26" s="21">
        <v>1062.24</v>
      </c>
      <c r="M26" s="18"/>
    </row>
    <row r="27" spans="4:13" ht="14.45" x14ac:dyDescent="0.3">
      <c r="E27" t="s">
        <v>69</v>
      </c>
      <c r="H27" s="22">
        <v>3015.54</v>
      </c>
      <c r="I27" s="22"/>
      <c r="J27" s="23"/>
      <c r="K27" s="21"/>
      <c r="L27" s="21">
        <v>225</v>
      </c>
      <c r="M27" s="18"/>
    </row>
    <row r="28" spans="4:13" ht="14.45" x14ac:dyDescent="0.3">
      <c r="H28" s="24">
        <f>SUM(H24:H27)</f>
        <v>4221.8500000000004</v>
      </c>
      <c r="I28" s="24">
        <f>SUM(I24:I27)</f>
        <v>0</v>
      </c>
      <c r="J28" s="23"/>
      <c r="K28" s="24">
        <f>SUM(K24:K27)</f>
        <v>610.27</v>
      </c>
      <c r="L28" s="24">
        <f>SUM(L24:L27)</f>
        <v>1287.24</v>
      </c>
      <c r="M28" s="18"/>
    </row>
    <row r="29" spans="4:13" ht="14.45" x14ac:dyDescent="0.3">
      <c r="H29" s="24"/>
      <c r="I29" s="24"/>
      <c r="J29" s="23"/>
      <c r="K29" s="25"/>
      <c r="L29" s="25"/>
      <c r="M29" s="18"/>
    </row>
    <row r="30" spans="4:13" ht="14.45" x14ac:dyDescent="0.3">
      <c r="D30" t="s">
        <v>7</v>
      </c>
      <c r="H30" s="22"/>
      <c r="I30" s="22"/>
      <c r="J30" s="23"/>
      <c r="K30" s="21"/>
      <c r="L30" s="21"/>
      <c r="M30" s="18"/>
    </row>
    <row r="31" spans="4:13" ht="14.45" x14ac:dyDescent="0.3">
      <c r="E31" t="s">
        <v>28</v>
      </c>
      <c r="H31" s="22">
        <v>186.82</v>
      </c>
      <c r="I31" s="22"/>
      <c r="J31" s="23"/>
      <c r="K31" s="21">
        <v>280.97000000000003</v>
      </c>
      <c r="L31" s="21"/>
      <c r="M31" s="18"/>
    </row>
    <row r="32" spans="4:13" ht="14.45" x14ac:dyDescent="0.3">
      <c r="E32" t="s">
        <v>70</v>
      </c>
      <c r="H32" s="22"/>
      <c r="I32" s="22"/>
      <c r="J32" s="23"/>
      <c r="K32" s="21">
        <v>257.16000000000003</v>
      </c>
      <c r="L32" s="21"/>
      <c r="M32" s="18"/>
    </row>
    <row r="33" spans="4:15" ht="14.45" x14ac:dyDescent="0.3">
      <c r="E33" t="s">
        <v>74</v>
      </c>
      <c r="H33" s="22">
        <v>129.13999999999999</v>
      </c>
      <c r="I33" s="22"/>
      <c r="J33" s="23"/>
      <c r="K33" s="21"/>
      <c r="L33" s="21"/>
      <c r="M33" s="18"/>
    </row>
    <row r="34" spans="4:15" ht="28.15" customHeight="1" x14ac:dyDescent="0.3">
      <c r="E34" s="35" t="s">
        <v>5</v>
      </c>
      <c r="F34" s="35"/>
      <c r="G34" s="35"/>
      <c r="H34" s="22">
        <f>24+240</f>
        <v>264</v>
      </c>
      <c r="I34" s="22">
        <f>1392.27+930.44</f>
        <v>2322.71</v>
      </c>
      <c r="J34" s="23"/>
      <c r="K34" s="21"/>
      <c r="L34" s="21">
        <f>2146.98+480</f>
        <v>2626.98</v>
      </c>
      <c r="M34" s="18"/>
    </row>
    <row r="35" spans="4:15" ht="14.45" x14ac:dyDescent="0.3">
      <c r="E35" t="s">
        <v>66</v>
      </c>
      <c r="H35" s="22"/>
      <c r="I35" s="22">
        <v>586.26</v>
      </c>
      <c r="J35" s="23"/>
      <c r="K35" s="21"/>
      <c r="L35" s="21">
        <f>5+1205+64.2</f>
        <v>1274.2</v>
      </c>
      <c r="M35" s="18"/>
    </row>
    <row r="36" spans="4:15" ht="14.45" x14ac:dyDescent="0.3">
      <c r="E36" t="s">
        <v>75</v>
      </c>
      <c r="H36" s="22"/>
      <c r="I36" s="22">
        <v>250</v>
      </c>
      <c r="J36" s="23"/>
      <c r="K36" s="21"/>
      <c r="L36" s="21">
        <v>450</v>
      </c>
      <c r="M36" s="18"/>
    </row>
    <row r="37" spans="4:15" ht="14.45" x14ac:dyDescent="0.3">
      <c r="E37" t="s">
        <v>80</v>
      </c>
      <c r="H37" s="22"/>
      <c r="I37" s="22">
        <v>51</v>
      </c>
      <c r="J37" s="23"/>
      <c r="K37" s="21"/>
      <c r="L37" s="21"/>
      <c r="M37" s="18"/>
    </row>
    <row r="38" spans="4:15" ht="14.45" x14ac:dyDescent="0.3">
      <c r="H38" s="24">
        <f>SUM(H31:H37)</f>
        <v>579.96</v>
      </c>
      <c r="I38" s="24">
        <f>SUM(I31:I37)</f>
        <v>3209.9700000000003</v>
      </c>
      <c r="J38" s="23"/>
      <c r="K38" s="25">
        <f>SUM(K31:K37)</f>
        <v>538.13000000000011</v>
      </c>
      <c r="L38" s="25">
        <f>SUM(L31:L37)</f>
        <v>4351.18</v>
      </c>
      <c r="M38" s="18"/>
    </row>
    <row r="39" spans="4:15" ht="14.45" x14ac:dyDescent="0.3">
      <c r="H39" s="22"/>
      <c r="I39" s="22"/>
      <c r="J39" s="23"/>
      <c r="K39" s="21"/>
      <c r="L39" s="21"/>
      <c r="M39" s="18"/>
      <c r="O39" s="18"/>
    </row>
    <row r="40" spans="4:15" ht="14.45" x14ac:dyDescent="0.3">
      <c r="D40" t="s">
        <v>64</v>
      </c>
      <c r="H40" s="22"/>
      <c r="I40" s="22"/>
      <c r="J40" s="23"/>
      <c r="K40" s="21"/>
      <c r="L40" s="21"/>
      <c r="M40" s="18"/>
      <c r="O40" s="18"/>
    </row>
    <row r="41" spans="4:15" ht="14.45" x14ac:dyDescent="0.3">
      <c r="E41" t="s">
        <v>65</v>
      </c>
      <c r="H41" s="22">
        <v>320</v>
      </c>
      <c r="I41" s="22">
        <v>397</v>
      </c>
      <c r="J41" s="23"/>
      <c r="K41" s="21"/>
      <c r="L41" s="21">
        <v>393</v>
      </c>
      <c r="M41" s="18"/>
      <c r="O41" s="18"/>
    </row>
    <row r="42" spans="4:15" ht="14.45" x14ac:dyDescent="0.3">
      <c r="E42" t="s">
        <v>4</v>
      </c>
      <c r="H42" s="22"/>
      <c r="I42" s="22">
        <v>45</v>
      </c>
      <c r="J42" s="23"/>
      <c r="K42" s="21"/>
      <c r="L42" s="21"/>
      <c r="M42" s="18"/>
      <c r="O42" s="18"/>
    </row>
    <row r="43" spans="4:15" ht="14.45" x14ac:dyDescent="0.3">
      <c r="E43" t="s">
        <v>67</v>
      </c>
      <c r="H43" s="22">
        <v>469.16</v>
      </c>
      <c r="I43" s="22">
        <v>1187.58</v>
      </c>
      <c r="J43" s="23"/>
      <c r="K43" s="21"/>
      <c r="L43" s="21">
        <v>870.85</v>
      </c>
      <c r="M43" s="18"/>
      <c r="O43" s="18"/>
    </row>
    <row r="44" spans="4:15" ht="14.45" x14ac:dyDescent="0.3">
      <c r="E44" t="s">
        <v>29</v>
      </c>
      <c r="H44" s="22"/>
      <c r="I44" s="22"/>
      <c r="J44" s="23"/>
      <c r="K44" s="21"/>
      <c r="L44" s="21"/>
      <c r="M44" s="18"/>
      <c r="O44" s="18"/>
    </row>
    <row r="45" spans="4:15" ht="14.45" x14ac:dyDescent="0.3">
      <c r="E45" t="s">
        <v>81</v>
      </c>
      <c r="H45" s="22"/>
      <c r="I45" s="22">
        <v>60</v>
      </c>
      <c r="J45" s="23"/>
      <c r="K45" s="21"/>
      <c r="L45" s="21"/>
      <c r="M45" s="18"/>
    </row>
    <row r="46" spans="4:15" ht="14.45" x14ac:dyDescent="0.3">
      <c r="E46" t="s">
        <v>71</v>
      </c>
      <c r="H46" s="22">
        <v>120</v>
      </c>
      <c r="I46" s="22"/>
      <c r="J46" s="23"/>
      <c r="K46" s="21"/>
      <c r="L46" s="21"/>
      <c r="M46" s="18"/>
    </row>
    <row r="47" spans="4:15" ht="14.45" x14ac:dyDescent="0.3">
      <c r="E47" t="s">
        <v>68</v>
      </c>
      <c r="H47" s="22"/>
      <c r="I47" s="22"/>
      <c r="J47" s="23"/>
      <c r="K47" s="21"/>
      <c r="L47" s="21"/>
      <c r="M47" s="18"/>
    </row>
    <row r="48" spans="4:15" ht="14.45" x14ac:dyDescent="0.3">
      <c r="H48" s="24">
        <f>SUM(H41:H47)</f>
        <v>909.16000000000008</v>
      </c>
      <c r="I48" s="24">
        <f t="shared" ref="I48" si="2">SUM(I41:I47)</f>
        <v>1689.58</v>
      </c>
      <c r="J48" s="26"/>
      <c r="K48" s="24">
        <f>SUM(K41:K47)</f>
        <v>0</v>
      </c>
      <c r="L48" s="24">
        <f t="shared" ref="L48" si="3">SUM(L41:L47)</f>
        <v>1263.8499999999999</v>
      </c>
      <c r="M48" s="18"/>
    </row>
    <row r="49" spans="2:13" x14ac:dyDescent="0.25">
      <c r="H49" s="22"/>
      <c r="I49" s="27"/>
      <c r="J49" s="23"/>
      <c r="K49" s="22"/>
      <c r="L49" s="27"/>
      <c r="M49" s="18"/>
    </row>
    <row r="50" spans="2:13" x14ac:dyDescent="0.25">
      <c r="C50" t="s">
        <v>82</v>
      </c>
      <c r="H50" s="28">
        <f>+H48+H38+H28+H22</f>
        <v>10103.970000000001</v>
      </c>
      <c r="I50" s="28">
        <f>+I48+I38+I28+I22</f>
        <v>17487.2</v>
      </c>
      <c r="J50" s="23"/>
      <c r="K50" s="28">
        <f>+K48+K38+K28+K22</f>
        <v>9112.86</v>
      </c>
      <c r="L50" s="28">
        <f>+L48+L38+L28+L22</f>
        <v>20301.78</v>
      </c>
      <c r="M50" s="18"/>
    </row>
    <row r="51" spans="2:13" x14ac:dyDescent="0.25">
      <c r="H51" s="29"/>
      <c r="I51" s="29"/>
      <c r="J51" s="23"/>
      <c r="K51" s="29"/>
      <c r="L51" s="29"/>
      <c r="M51" s="18"/>
    </row>
    <row r="52" spans="2:13" ht="28.9" customHeight="1" x14ac:dyDescent="0.25">
      <c r="B52" s="36" t="s">
        <v>84</v>
      </c>
      <c r="C52" s="36"/>
      <c r="D52" s="36"/>
      <c r="E52" s="36"/>
      <c r="F52" s="36"/>
      <c r="G52" s="36"/>
      <c r="H52" s="29"/>
      <c r="I52" s="28">
        <f>+I50-H50</f>
        <v>7383.23</v>
      </c>
      <c r="J52" s="23"/>
      <c r="K52" s="29"/>
      <c r="L52" s="28">
        <f>+L50-K50</f>
        <v>11188.919999999998</v>
      </c>
      <c r="M52" s="18"/>
    </row>
    <row r="53" spans="2:13" x14ac:dyDescent="0.25">
      <c r="H53" s="22"/>
      <c r="I53" s="27"/>
      <c r="J53" s="23"/>
      <c r="K53" s="21"/>
      <c r="L53" s="21"/>
      <c r="M53" s="18"/>
    </row>
    <row r="54" spans="2:13" x14ac:dyDescent="0.25">
      <c r="B54" s="1" t="s">
        <v>24</v>
      </c>
      <c r="H54" s="22"/>
      <c r="I54" s="27"/>
      <c r="J54" s="23"/>
      <c r="K54" s="21"/>
      <c r="L54" s="21"/>
      <c r="M54" s="18"/>
    </row>
    <row r="55" spans="2:13" x14ac:dyDescent="0.25">
      <c r="B55" s="1"/>
      <c r="C55" t="s">
        <v>76</v>
      </c>
      <c r="H55" s="22"/>
      <c r="I55" s="27">
        <v>9251</v>
      </c>
      <c r="J55" s="23"/>
      <c r="K55" s="21">
        <v>27</v>
      </c>
      <c r="L55" s="21">
        <v>12633.24</v>
      </c>
      <c r="M55" s="18"/>
    </row>
    <row r="56" spans="2:13" x14ac:dyDescent="0.25">
      <c r="B56" s="1"/>
      <c r="C56" t="s">
        <v>77</v>
      </c>
      <c r="H56" s="22"/>
      <c r="I56" s="27">
        <v>10388</v>
      </c>
      <c r="J56" s="23"/>
      <c r="K56" s="21"/>
      <c r="L56" s="21">
        <v>9381</v>
      </c>
      <c r="M56" s="18"/>
    </row>
    <row r="57" spans="2:13" x14ac:dyDescent="0.25">
      <c r="B57" s="1"/>
      <c r="C57" t="s">
        <v>79</v>
      </c>
      <c r="H57" s="22">
        <v>15246</v>
      </c>
      <c r="I57" s="27"/>
      <c r="J57" s="23"/>
      <c r="K57" s="21">
        <v>14784</v>
      </c>
      <c r="L57" s="21"/>
      <c r="M57" s="18"/>
    </row>
    <row r="58" spans="2:13" x14ac:dyDescent="0.25">
      <c r="C58" t="s">
        <v>25</v>
      </c>
      <c r="H58" s="22"/>
      <c r="I58" s="27"/>
      <c r="J58" s="23"/>
      <c r="K58" s="21"/>
      <c r="L58" s="21"/>
      <c r="M58" s="18"/>
    </row>
    <row r="59" spans="2:13" x14ac:dyDescent="0.25">
      <c r="C59" t="s">
        <v>87</v>
      </c>
      <c r="H59" s="22"/>
      <c r="I59" s="27"/>
      <c r="J59" s="23"/>
      <c r="K59" s="21">
        <v>71.3</v>
      </c>
      <c r="L59" s="21"/>
      <c r="M59" s="18"/>
    </row>
    <row r="60" spans="2:13" x14ac:dyDescent="0.25">
      <c r="H60" s="28">
        <f>SUM(H54:H58)</f>
        <v>15246</v>
      </c>
      <c r="I60" s="28">
        <f>SUM(I54:I58)</f>
        <v>19639</v>
      </c>
      <c r="J60" s="23"/>
      <c r="K60" s="28">
        <f>SUM(K54:K59)</f>
        <v>14882.3</v>
      </c>
      <c r="L60" s="28">
        <f>SUM(L54:L58)</f>
        <v>22014.239999999998</v>
      </c>
      <c r="M60" s="18"/>
    </row>
    <row r="61" spans="2:13" x14ac:dyDescent="0.25">
      <c r="H61" s="27"/>
      <c r="I61" s="27"/>
      <c r="J61" s="23"/>
      <c r="K61" s="27"/>
      <c r="L61" s="27"/>
      <c r="M61" s="18"/>
    </row>
    <row r="62" spans="2:13" x14ac:dyDescent="0.25">
      <c r="C62" t="s">
        <v>83</v>
      </c>
      <c r="H62" s="27"/>
      <c r="I62" s="30">
        <f>+I60-H60</f>
        <v>4393</v>
      </c>
      <c r="J62" s="23"/>
      <c r="K62" s="27"/>
      <c r="L62" s="30">
        <f>+L60-K60</f>
        <v>7131.9399999999987</v>
      </c>
      <c r="M62" s="18"/>
    </row>
    <row r="63" spans="2:13" x14ac:dyDescent="0.25">
      <c r="H63" s="27"/>
      <c r="I63" s="31"/>
      <c r="J63" s="23"/>
      <c r="K63" s="27"/>
      <c r="L63" s="31"/>
      <c r="M63" s="18"/>
    </row>
    <row r="64" spans="2:13" x14ac:dyDescent="0.25">
      <c r="B64" s="1" t="s">
        <v>85</v>
      </c>
      <c r="H64" s="27"/>
      <c r="I64" s="31"/>
      <c r="J64" s="5"/>
      <c r="K64" s="21"/>
      <c r="L64" s="21"/>
      <c r="M64" s="18"/>
    </row>
    <row r="65" spans="2:13" x14ac:dyDescent="0.25">
      <c r="H65" s="27"/>
      <c r="I65" s="27"/>
      <c r="J65" s="5"/>
      <c r="K65" s="21"/>
      <c r="L65" s="21"/>
      <c r="M65" s="18"/>
    </row>
    <row r="66" spans="2:13" x14ac:dyDescent="0.25">
      <c r="B66" s="1" t="s">
        <v>8</v>
      </c>
      <c r="H66" s="27"/>
      <c r="I66" s="27"/>
      <c r="J66" s="5"/>
      <c r="K66" s="21"/>
      <c r="L66" s="21"/>
      <c r="M66" s="18"/>
    </row>
    <row r="67" spans="2:13" x14ac:dyDescent="0.25">
      <c r="C67" t="s">
        <v>23</v>
      </c>
      <c r="H67" s="27"/>
      <c r="I67" s="27"/>
      <c r="J67" s="5"/>
      <c r="K67" s="21">
        <v>94</v>
      </c>
      <c r="L67" s="21">
        <v>70.5</v>
      </c>
      <c r="M67" s="18"/>
    </row>
    <row r="68" spans="2:13" x14ac:dyDescent="0.25">
      <c r="C68" t="s">
        <v>9</v>
      </c>
      <c r="H68" s="27"/>
      <c r="I68" s="27"/>
      <c r="J68" s="5"/>
      <c r="K68" s="21"/>
      <c r="L68" s="21"/>
      <c r="M68" s="18"/>
    </row>
    <row r="69" spans="2:13" x14ac:dyDescent="0.25">
      <c r="D69" t="s">
        <v>10</v>
      </c>
      <c r="H69" s="27"/>
      <c r="I69" s="27"/>
      <c r="J69" s="5"/>
      <c r="K69" s="21">
        <v>243.9</v>
      </c>
      <c r="L69" s="21"/>
      <c r="M69" s="18"/>
    </row>
    <row r="70" spans="2:13" x14ac:dyDescent="0.25">
      <c r="D70" t="s">
        <v>26</v>
      </c>
      <c r="H70" s="27"/>
      <c r="I70" s="27"/>
      <c r="J70" s="5"/>
      <c r="K70" s="21"/>
      <c r="L70" s="21"/>
      <c r="M70" s="18"/>
    </row>
    <row r="71" spans="2:13" x14ac:dyDescent="0.25">
      <c r="D71" t="s">
        <v>13</v>
      </c>
      <c r="H71" s="27"/>
      <c r="I71" s="27"/>
      <c r="J71" s="23"/>
      <c r="K71" s="21"/>
      <c r="L71" s="21"/>
      <c r="M71" s="18"/>
    </row>
    <row r="72" spans="2:13" x14ac:dyDescent="0.25">
      <c r="C72" t="s">
        <v>11</v>
      </c>
      <c r="H72" s="27"/>
      <c r="I72" s="27"/>
      <c r="J72" s="23"/>
      <c r="K72" s="21"/>
      <c r="L72" s="21"/>
      <c r="M72" s="18"/>
    </row>
    <row r="73" spans="2:13" x14ac:dyDescent="0.25">
      <c r="D73" t="s">
        <v>12</v>
      </c>
      <c r="H73" s="27">
        <v>3516</v>
      </c>
      <c r="I73" s="27">
        <f>130+2878</f>
        <v>3008</v>
      </c>
      <c r="J73" s="23"/>
      <c r="K73" s="21">
        <v>2046</v>
      </c>
      <c r="L73" s="21">
        <f>495+1226</f>
        <v>1721</v>
      </c>
      <c r="M73" s="18"/>
    </row>
    <row r="74" spans="2:13" x14ac:dyDescent="0.25">
      <c r="C74" t="s">
        <v>19</v>
      </c>
      <c r="H74" s="27"/>
      <c r="I74" s="27"/>
      <c r="J74" s="23"/>
      <c r="K74" s="21"/>
      <c r="L74" s="21"/>
      <c r="M74" s="18"/>
    </row>
    <row r="75" spans="2:13" x14ac:dyDescent="0.25">
      <c r="H75" s="30">
        <f>SUM(H67:H74)</f>
        <v>3516</v>
      </c>
      <c r="I75" s="30">
        <f>SUM(I67:I74)</f>
        <v>3008</v>
      </c>
      <c r="J75" s="23"/>
      <c r="K75" s="30">
        <f>SUM(K67:K74)</f>
        <v>2383.9</v>
      </c>
      <c r="L75" s="30">
        <f>SUM(L67:L74)</f>
        <v>1791.5</v>
      </c>
      <c r="M75" s="18"/>
    </row>
    <row r="76" spans="2:13" x14ac:dyDescent="0.25">
      <c r="B76" s="1" t="s">
        <v>14</v>
      </c>
      <c r="H76" s="27"/>
      <c r="I76" s="27"/>
      <c r="J76" s="23"/>
      <c r="K76" s="21"/>
      <c r="L76" s="21"/>
      <c r="M76" s="18"/>
    </row>
    <row r="77" spans="2:13" x14ac:dyDescent="0.25">
      <c r="C77" t="s">
        <v>17</v>
      </c>
      <c r="H77" s="27">
        <v>784</v>
      </c>
      <c r="I77" s="27"/>
      <c r="J77" s="23"/>
      <c r="K77" s="21">
        <v>64.2</v>
      </c>
      <c r="L77" s="21"/>
      <c r="M77" s="18"/>
    </row>
    <row r="78" spans="2:13" x14ac:dyDescent="0.25">
      <c r="C78" t="s">
        <v>15</v>
      </c>
      <c r="H78" s="27">
        <v>1357.6</v>
      </c>
      <c r="I78" s="27"/>
      <c r="J78" s="23"/>
      <c r="K78" s="21">
        <v>2556.8000000000002</v>
      </c>
      <c r="L78" s="21"/>
      <c r="M78" s="18"/>
    </row>
    <row r="79" spans="2:13" x14ac:dyDescent="0.25">
      <c r="C79" t="s">
        <v>16</v>
      </c>
      <c r="H79" s="27">
        <v>1461.43</v>
      </c>
      <c r="I79" s="27"/>
      <c r="J79" s="23"/>
      <c r="K79" s="21">
        <v>2007.21</v>
      </c>
      <c r="L79" s="21"/>
      <c r="M79" s="18"/>
    </row>
    <row r="80" spans="2:13" x14ac:dyDescent="0.25">
      <c r="C80" t="s">
        <v>18</v>
      </c>
      <c r="H80" s="27"/>
      <c r="I80" s="27"/>
      <c r="J80" s="23"/>
      <c r="K80" s="21"/>
      <c r="L80" s="21"/>
      <c r="M80" s="18"/>
    </row>
    <row r="81" spans="2:13" x14ac:dyDescent="0.25">
      <c r="C81" t="s">
        <v>31</v>
      </c>
      <c r="H81" s="27">
        <v>630.24</v>
      </c>
      <c r="I81" s="22"/>
      <c r="J81" s="23"/>
      <c r="K81" s="21">
        <v>541.04</v>
      </c>
      <c r="L81" s="21"/>
      <c r="M81" s="18"/>
    </row>
    <row r="82" spans="2:13" x14ac:dyDescent="0.25">
      <c r="C82" t="s">
        <v>20</v>
      </c>
      <c r="H82" s="27">
        <v>449.5</v>
      </c>
      <c r="I82" s="27"/>
      <c r="J82" s="23"/>
      <c r="K82" s="21"/>
      <c r="L82" s="21"/>
      <c r="M82" s="18"/>
    </row>
    <row r="83" spans="2:13" x14ac:dyDescent="0.25">
      <c r="C83" t="s">
        <v>78</v>
      </c>
      <c r="H83" s="27"/>
      <c r="I83" s="27"/>
      <c r="J83" s="23"/>
      <c r="K83" s="21">
        <v>22.79</v>
      </c>
      <c r="L83" s="21"/>
      <c r="M83" s="18"/>
    </row>
    <row r="84" spans="2:13" x14ac:dyDescent="0.25">
      <c r="C84" t="s">
        <v>21</v>
      </c>
      <c r="H84" s="27"/>
      <c r="I84" s="27"/>
      <c r="J84" s="23"/>
      <c r="K84" s="21"/>
      <c r="L84" s="21"/>
      <c r="M84" s="18"/>
    </row>
    <row r="85" spans="2:13" x14ac:dyDescent="0.25">
      <c r="C85" t="s">
        <v>22</v>
      </c>
      <c r="H85" s="27">
        <v>70</v>
      </c>
      <c r="I85" s="27">
        <v>100</v>
      </c>
      <c r="J85" s="23"/>
      <c r="K85" s="21"/>
      <c r="L85" s="21"/>
      <c r="M85" s="18"/>
    </row>
    <row r="86" spans="2:13" x14ac:dyDescent="0.25">
      <c r="H86" s="30">
        <f>SUM(H77:H85)</f>
        <v>4752.7699999999995</v>
      </c>
      <c r="I86" s="30">
        <f>SUM(I77:I85)</f>
        <v>100</v>
      </c>
      <c r="J86" s="23"/>
      <c r="K86" s="30">
        <f>SUM(K77:K85)</f>
        <v>5192.04</v>
      </c>
      <c r="L86" s="30">
        <f>SUM(L77:L85)</f>
        <v>0</v>
      </c>
      <c r="M86" s="18"/>
    </row>
    <row r="87" spans="2:13" x14ac:dyDescent="0.25">
      <c r="H87" s="27"/>
      <c r="I87" s="27"/>
      <c r="J87" s="23"/>
      <c r="K87" s="21"/>
      <c r="L87" s="21"/>
      <c r="M87" s="18"/>
    </row>
    <row r="88" spans="2:13" x14ac:dyDescent="0.25">
      <c r="H88" s="30">
        <f>+H75+H86</f>
        <v>8268.77</v>
      </c>
      <c r="I88" s="30">
        <f>+I75+I86</f>
        <v>3108</v>
      </c>
      <c r="J88" s="23"/>
      <c r="K88" s="30">
        <f>+K75+K86</f>
        <v>7575.9400000000005</v>
      </c>
      <c r="L88" s="30">
        <f>+L75+L86</f>
        <v>1791.5</v>
      </c>
      <c r="M88" s="18"/>
    </row>
    <row r="89" spans="2:13" x14ac:dyDescent="0.25">
      <c r="H89" s="22"/>
      <c r="I89" s="22"/>
      <c r="J89" s="23"/>
      <c r="K89" s="21"/>
      <c r="L89" s="21"/>
      <c r="M89" s="18"/>
    </row>
    <row r="90" spans="2:13" ht="14.45" hidden="1" x14ac:dyDescent="0.3">
      <c r="H90" s="27"/>
      <c r="I90" s="27"/>
      <c r="J90" s="23"/>
      <c r="K90" s="21"/>
      <c r="L90" s="21"/>
      <c r="M90" s="18"/>
    </row>
    <row r="91" spans="2:13" x14ac:dyDescent="0.25">
      <c r="B91" s="1" t="s">
        <v>86</v>
      </c>
      <c r="H91" s="27"/>
      <c r="I91" s="24">
        <f>+I52+I62+I88-H88</f>
        <v>6615.4599999999991</v>
      </c>
      <c r="J91" s="23"/>
      <c r="K91" s="21"/>
      <c r="L91" s="24">
        <f>+L52+L62+L88-K88</f>
        <v>12536.419999999996</v>
      </c>
      <c r="M91" s="18"/>
    </row>
    <row r="92" spans="2:13" x14ac:dyDescent="0.25">
      <c r="B92" s="1" t="s">
        <v>30</v>
      </c>
      <c r="H92" s="27"/>
      <c r="I92" s="32">
        <v>971.99</v>
      </c>
      <c r="J92" s="23"/>
      <c r="K92" s="21"/>
      <c r="L92" s="32">
        <v>278</v>
      </c>
      <c r="M92" s="18"/>
    </row>
    <row r="93" spans="2:13" ht="14.45" hidden="1" x14ac:dyDescent="0.3">
      <c r="B93" s="1"/>
      <c r="H93" s="27"/>
      <c r="I93" s="33"/>
      <c r="J93" s="23"/>
      <c r="K93" s="21"/>
      <c r="L93" s="33"/>
      <c r="M93" s="18"/>
    </row>
    <row r="94" spans="2:13" x14ac:dyDescent="0.25">
      <c r="B94" s="1" t="s">
        <v>50</v>
      </c>
      <c r="H94" s="5"/>
      <c r="I94" s="24">
        <f>SUM(I91:I93)</f>
        <v>7587.4499999999989</v>
      </c>
      <c r="J94" s="23"/>
      <c r="K94" s="21"/>
      <c r="L94" s="24">
        <f>SUM(L91:L93)</f>
        <v>12814.419999999996</v>
      </c>
      <c r="M94" s="18"/>
    </row>
    <row r="95" spans="2:13" ht="14.45" hidden="1" x14ac:dyDescent="0.3">
      <c r="B95" s="1"/>
      <c r="H95" s="27"/>
      <c r="I95" s="27"/>
      <c r="J95" s="23"/>
      <c r="K95" s="21"/>
      <c r="L95" s="27"/>
      <c r="M95" s="18"/>
    </row>
    <row r="96" spans="2:13" x14ac:dyDescent="0.25">
      <c r="B96" s="1" t="s">
        <v>27</v>
      </c>
      <c r="H96" s="27"/>
      <c r="I96" s="27">
        <v>32358.91</v>
      </c>
      <c r="J96" s="23"/>
      <c r="K96" s="21"/>
      <c r="L96" s="27">
        <v>21607.919999999998</v>
      </c>
      <c r="M96" s="18"/>
    </row>
    <row r="97" spans="2:14" ht="14.45" hidden="1" x14ac:dyDescent="0.3">
      <c r="B97" s="1"/>
      <c r="H97" s="27"/>
      <c r="I97" s="27"/>
      <c r="J97" s="23"/>
      <c r="K97" s="21"/>
      <c r="L97" s="27"/>
      <c r="M97" s="18"/>
    </row>
    <row r="98" spans="2:14" x14ac:dyDescent="0.25">
      <c r="B98" s="1" t="s">
        <v>73</v>
      </c>
      <c r="H98" s="27"/>
      <c r="I98" s="30">
        <f>SUM(I94:I96)</f>
        <v>39946.36</v>
      </c>
      <c r="J98" s="23"/>
      <c r="K98" s="21"/>
      <c r="L98" s="30">
        <f>SUM(L94:L96)</f>
        <v>34422.339999999997</v>
      </c>
      <c r="M98" s="18"/>
      <c r="N98" s="3"/>
    </row>
    <row r="115" spans="1:12" ht="18.75" x14ac:dyDescent="0.3">
      <c r="A115" s="34" t="s">
        <v>0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 ht="18.75" x14ac:dyDescent="0.3">
      <c r="A116" s="34" t="s">
        <v>48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ht="18.75" x14ac:dyDescent="0.3">
      <c r="A117" s="34" t="s">
        <v>88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 ht="18.75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8.75" x14ac:dyDescent="0.3">
      <c r="H119" s="34" t="s">
        <v>72</v>
      </c>
      <c r="I119" s="34"/>
      <c r="J119" s="4"/>
      <c r="K119" s="34" t="s">
        <v>47</v>
      </c>
      <c r="L119" s="34"/>
    </row>
    <row r="120" spans="1:12" x14ac:dyDescent="0.25">
      <c r="H120" s="12" t="s">
        <v>45</v>
      </c>
      <c r="I120" s="12" t="s">
        <v>45</v>
      </c>
      <c r="K120" s="12" t="s">
        <v>45</v>
      </c>
      <c r="L120" s="12" t="s">
        <v>45</v>
      </c>
    </row>
    <row r="121" spans="1:12" x14ac:dyDescent="0.25">
      <c r="B121" s="1" t="s">
        <v>33</v>
      </c>
      <c r="H121" s="7"/>
      <c r="I121" s="7">
        <v>0</v>
      </c>
      <c r="L121" s="7">
        <v>0</v>
      </c>
    </row>
    <row r="122" spans="1:12" x14ac:dyDescent="0.25">
      <c r="H122" s="7"/>
      <c r="I122" s="7"/>
    </row>
    <row r="123" spans="1:12" x14ac:dyDescent="0.25">
      <c r="B123" s="1" t="s">
        <v>34</v>
      </c>
      <c r="H123" s="7"/>
      <c r="I123" s="7"/>
    </row>
    <row r="124" spans="1:12" x14ac:dyDescent="0.25">
      <c r="H124" s="7"/>
      <c r="I124" s="7"/>
    </row>
    <row r="125" spans="1:12" x14ac:dyDescent="0.25">
      <c r="C125" t="s">
        <v>35</v>
      </c>
      <c r="H125" s="5">
        <v>12879.74</v>
      </c>
      <c r="I125" s="5"/>
      <c r="K125" s="5">
        <f>35108.77-14784-71.3</f>
        <v>20253.469999999998</v>
      </c>
      <c r="L125" s="5"/>
    </row>
    <row r="126" spans="1:12" x14ac:dyDescent="0.25">
      <c r="H126" s="5"/>
      <c r="I126" s="5"/>
      <c r="K126" s="5"/>
      <c r="L126" s="5"/>
    </row>
    <row r="127" spans="1:12" x14ac:dyDescent="0.25">
      <c r="C127" t="s">
        <v>36</v>
      </c>
      <c r="H127" s="5">
        <v>12331.31</v>
      </c>
      <c r="I127" s="5"/>
      <c r="K127" s="5">
        <v>0</v>
      </c>
      <c r="L127" s="5"/>
    </row>
    <row r="128" spans="1:12" x14ac:dyDescent="0.25">
      <c r="H128" s="5"/>
      <c r="I128" s="5"/>
      <c r="K128" s="5"/>
      <c r="L128" s="5"/>
    </row>
    <row r="129" spans="2:12" x14ac:dyDescent="0.25">
      <c r="C129" t="s">
        <v>37</v>
      </c>
      <c r="H129" s="15">
        <v>14920.32</v>
      </c>
      <c r="I129" s="5"/>
      <c r="K129" s="15">
        <v>14353.68</v>
      </c>
      <c r="L129" s="5"/>
    </row>
    <row r="130" spans="2:12" x14ac:dyDescent="0.25">
      <c r="H130" s="15"/>
      <c r="I130" s="5"/>
      <c r="K130" s="15"/>
      <c r="L130" s="5"/>
    </row>
    <row r="131" spans="2:12" x14ac:dyDescent="0.25">
      <c r="C131" t="s">
        <v>49</v>
      </c>
      <c r="H131" s="19">
        <v>-0.01</v>
      </c>
      <c r="I131" s="9"/>
      <c r="K131" s="16"/>
    </row>
    <row r="132" spans="2:12" x14ac:dyDescent="0.25">
      <c r="H132" s="5"/>
      <c r="I132" s="8"/>
      <c r="K132" s="5"/>
      <c r="L132" s="8"/>
    </row>
    <row r="133" spans="2:12" x14ac:dyDescent="0.25">
      <c r="B133" s="1" t="s">
        <v>38</v>
      </c>
      <c r="H133" s="5"/>
      <c r="I133" s="5">
        <f>SUM(H125:H132)</f>
        <v>40131.359999999993</v>
      </c>
      <c r="K133" s="5"/>
      <c r="L133" s="5">
        <f>SUM(K125:K132)</f>
        <v>34607.149999999994</v>
      </c>
    </row>
    <row r="134" spans="2:12" x14ac:dyDescent="0.25">
      <c r="H134" s="5"/>
      <c r="I134" s="5"/>
      <c r="K134" s="5"/>
      <c r="L134" s="5"/>
    </row>
    <row r="135" spans="2:12" x14ac:dyDescent="0.25">
      <c r="B135" s="6" t="s">
        <v>39</v>
      </c>
      <c r="C135" t="s">
        <v>40</v>
      </c>
      <c r="H135" s="5"/>
      <c r="I135" s="5">
        <v>185</v>
      </c>
      <c r="K135" s="5"/>
      <c r="L135" s="5">
        <v>185</v>
      </c>
    </row>
    <row r="136" spans="2:12" x14ac:dyDescent="0.25">
      <c r="H136" s="5"/>
      <c r="I136" s="5"/>
      <c r="K136" s="5"/>
      <c r="L136" s="5"/>
    </row>
    <row r="137" spans="2:12" ht="15.75" thickBot="1" x14ac:dyDescent="0.3">
      <c r="B137" s="1" t="s">
        <v>38</v>
      </c>
      <c r="C137" s="1"/>
      <c r="D137" s="1"/>
      <c r="E137" s="1"/>
      <c r="H137" s="5"/>
      <c r="I137" s="11">
        <f>+I133-I135</f>
        <v>39946.359999999993</v>
      </c>
      <c r="J137" s="1"/>
      <c r="K137" s="10"/>
      <c r="L137" s="11">
        <f>+L133-L135</f>
        <v>34422.149999999994</v>
      </c>
    </row>
    <row r="138" spans="2:12" ht="15.75" thickTop="1" x14ac:dyDescent="0.25">
      <c r="H138" s="5"/>
      <c r="I138" s="5"/>
    </row>
    <row r="139" spans="2:12" x14ac:dyDescent="0.25">
      <c r="H139" s="5"/>
      <c r="I139" s="5"/>
    </row>
    <row r="140" spans="2:12" x14ac:dyDescent="0.25">
      <c r="B140" s="1" t="s">
        <v>41</v>
      </c>
      <c r="H140" s="5"/>
      <c r="I140" s="5"/>
    </row>
    <row r="141" spans="2:12" x14ac:dyDescent="0.25">
      <c r="H141" s="5"/>
      <c r="I141" s="5"/>
    </row>
    <row r="142" spans="2:12" x14ac:dyDescent="0.25">
      <c r="C142" t="s">
        <v>42</v>
      </c>
      <c r="H142" s="5"/>
      <c r="I142" s="5">
        <f>+I96</f>
        <v>32358.91</v>
      </c>
      <c r="L142" s="9">
        <v>21607.919999999998</v>
      </c>
    </row>
    <row r="143" spans="2:12" x14ac:dyDescent="0.25">
      <c r="H143" s="5"/>
      <c r="I143" s="5"/>
    </row>
    <row r="144" spans="2:12" x14ac:dyDescent="0.25">
      <c r="C144" t="s">
        <v>50</v>
      </c>
      <c r="H144" s="5"/>
      <c r="I144" s="9"/>
      <c r="L144" s="3"/>
    </row>
    <row r="145" spans="3:12" x14ac:dyDescent="0.25">
      <c r="H145" s="5"/>
      <c r="I145" s="9"/>
      <c r="L145" s="3"/>
    </row>
    <row r="146" spans="3:12" x14ac:dyDescent="0.25">
      <c r="C146" t="s">
        <v>43</v>
      </c>
      <c r="H146" s="5"/>
      <c r="I146" s="9">
        <f>+I94</f>
        <v>7587.4499999999989</v>
      </c>
      <c r="L146" s="9">
        <f>+L94</f>
        <v>12814.419999999996</v>
      </c>
    </row>
    <row r="147" spans="3:12" x14ac:dyDescent="0.25">
      <c r="H147" s="5"/>
      <c r="I147" s="5"/>
    </row>
    <row r="148" spans="3:12" ht="15.75" thickBot="1" x14ac:dyDescent="0.3">
      <c r="C148" s="1" t="s">
        <v>44</v>
      </c>
      <c r="H148" s="5"/>
      <c r="I148" s="11">
        <f>SUM(I142:I147)</f>
        <v>39946.36</v>
      </c>
      <c r="J148" s="1"/>
      <c r="K148" s="10"/>
      <c r="L148" s="11">
        <f>SUM(L142:L147)</f>
        <v>34422.339999999997</v>
      </c>
    </row>
    <row r="149" spans="3:12" ht="15.75" thickTop="1" x14ac:dyDescent="0.25">
      <c r="H149" s="9"/>
      <c r="I149" s="9"/>
    </row>
  </sheetData>
  <mergeCells count="12">
    <mergeCell ref="E34:G34"/>
    <mergeCell ref="B52:G52"/>
    <mergeCell ref="H119:I119"/>
    <mergeCell ref="K119:L119"/>
    <mergeCell ref="A115:L115"/>
    <mergeCell ref="A116:L116"/>
    <mergeCell ref="A117:L117"/>
    <mergeCell ref="H5:I5"/>
    <mergeCell ref="K5:L5"/>
    <mergeCell ref="A2:L2"/>
    <mergeCell ref="A3:L3"/>
    <mergeCell ref="A4:L4"/>
  </mergeCells>
  <pageMargins left="0.62992125984251968" right="0.23622047244094491" top="0.74803149606299213" bottom="0.74803149606299213" header="0.31496062992125984" footer="0.31496062992125984"/>
  <pageSetup paperSize="9" scale="90" fitToHeight="4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Brown</dc:creator>
  <cp:lastModifiedBy>Sandie</cp:lastModifiedBy>
  <cp:lastPrinted>2024-09-04T22:38:54Z</cp:lastPrinted>
  <dcterms:created xsi:type="dcterms:W3CDTF">2023-03-24T16:20:37Z</dcterms:created>
  <dcterms:modified xsi:type="dcterms:W3CDTF">2024-09-16T18:25:40Z</dcterms:modified>
</cp:coreProperties>
</file>